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externalLink+xml" PartName="/xl/externalLinks/externalLink7.xml"/>
  <Override ContentType="application/vnd.openxmlformats-officedocument.spreadsheetml.externalLink+xml" PartName="/xl/externalLinks/externalLink8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3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calcPr calcId="125725"/>
</workbook>
</file>

<file path=xl/calcChain.xml><?xml version="1.0" encoding="utf-8"?>
<calcChain xmlns="http://schemas.openxmlformats.org/spreadsheetml/2006/main">
  <c r="D7" i="4"/>
  <c r="E7"/>
  <c r="F7"/>
  <c r="G7"/>
  <c r="H7"/>
  <c r="I7"/>
  <c r="J7"/>
  <c r="K7"/>
  <c r="L7"/>
  <c r="M7"/>
  <c r="N7"/>
  <c r="C7"/>
  <c r="I7" i="3"/>
  <c r="J7"/>
  <c r="K7"/>
  <c r="L7"/>
  <c r="M7"/>
  <c r="N7"/>
  <c r="D7" i="2"/>
  <c r="E7"/>
  <c r="F7"/>
  <c r="G7"/>
  <c r="H7"/>
  <c r="I7"/>
  <c r="J7"/>
  <c r="K7"/>
  <c r="L7"/>
  <c r="M7"/>
  <c r="N7"/>
  <c r="C7"/>
  <c r="H7" i="1"/>
  <c r="I7"/>
  <c r="J7"/>
  <c r="K7"/>
  <c r="L7"/>
  <c r="M7"/>
  <c r="N7"/>
  <c r="D7"/>
  <c r="E7"/>
  <c r="F7"/>
  <c r="G7"/>
  <c r="C7"/>
  <c r="O7" s="1"/>
  <c r="P7" s="1"/>
  <c r="Q7" s="1"/>
  <c r="O7" i="2" l="1"/>
  <c r="P7" s="1"/>
  <c r="Q7" s="1"/>
  <c r="D7" i="3"/>
  <c r="E7"/>
  <c r="F7"/>
  <c r="G7"/>
  <c r="H7"/>
  <c r="C7"/>
  <c r="O7" s="1"/>
  <c r="P7" s="1"/>
  <c r="Q7" s="1"/>
  <c r="O7" i="4"/>
  <c r="P7" s="1"/>
  <c r="Q7" s="1"/>
  <c r="D9" i="3"/>
  <c r="E9"/>
  <c r="F9"/>
  <c r="G9"/>
  <c r="H9"/>
  <c r="I9"/>
  <c r="J9"/>
  <c r="K9"/>
  <c r="L9"/>
  <c r="M9"/>
  <c r="N9"/>
  <c r="D8"/>
  <c r="E8"/>
  <c r="F8"/>
  <c r="G8"/>
  <c r="H8"/>
  <c r="I8"/>
  <c r="J8"/>
  <c r="K8"/>
  <c r="L8"/>
  <c r="M8"/>
  <c r="N8"/>
  <c r="C9"/>
  <c r="C8"/>
  <c r="D9" i="1"/>
  <c r="E9"/>
  <c r="F9"/>
  <c r="G9"/>
  <c r="H9"/>
  <c r="I9"/>
  <c r="J9"/>
  <c r="K9"/>
  <c r="L9"/>
  <c r="M9"/>
  <c r="N9"/>
  <c r="C9"/>
  <c r="D8"/>
  <c r="E8"/>
  <c r="F8"/>
  <c r="G8"/>
  <c r="H8"/>
  <c r="I8"/>
  <c r="J8"/>
  <c r="K8"/>
  <c r="L8"/>
  <c r="M8"/>
  <c r="N8"/>
  <c r="C8"/>
  <c r="O8" i="4"/>
  <c r="P8" s="1"/>
  <c r="Q8" s="1"/>
  <c r="O9"/>
  <c r="P9" s="1"/>
  <c r="Q9" s="1"/>
  <c r="O9" i="1" l="1"/>
  <c r="P9" s="1"/>
  <c r="Q9" s="1"/>
  <c r="O8" i="2"/>
  <c r="P8" s="1"/>
  <c r="Q8" s="1"/>
  <c r="O8" i="1"/>
  <c r="P8" s="1"/>
  <c r="Q8" s="1"/>
  <c r="O9" i="3" l="1"/>
  <c r="P9" s="1"/>
  <c r="Q9" s="1"/>
  <c r="O8" l="1"/>
  <c r="P8" s="1"/>
  <c r="Q8" s="1"/>
  <c r="O9" i="2"/>
  <c r="P9" s="1"/>
  <c r="Q9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<sst xmlns="http://schemas.openxmlformats.org/spreadsheetml/2006/main" count="76" uniqueCount="23">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</sst>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5" fillId="2" borderId="7" xfId="0" applyFont="1" applyFill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7" borderId="7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3" fontId="5" fillId="3" borderId="19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64" fontId="23" fillId="8" borderId="4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4" fontId="23" fillId="4" borderId="15" xfId="0" applyNumberFormat="1" applyFont="1" applyFill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3" fontId="18" fillId="0" borderId="9" xfId="0" applyNumberFormat="1" applyFont="1" applyBorder="1" applyAlignment="1">
      <alignment horizontal="center" vertical="center"/>
    </xf>
    <xf numFmtId="4" fontId="23" fillId="4" borderId="9" xfId="0" applyNumberFormat="1" applyFont="1" applyFill="1" applyBorder="1" applyAlignment="1">
      <alignment horizontal="center" vertical="center"/>
    </xf>
    <xf numFmtId="164" fontId="23" fillId="4" borderId="9" xfId="0" applyNumberFormat="1" applyFont="1" applyFill="1" applyBorder="1" applyAlignment="1">
      <alignment horizontal="center" vertical="center"/>
    </xf>
    <xf numFmtId="4" fontId="23" fillId="5" borderId="9" xfId="0" applyNumberFormat="1" applyFont="1" applyFill="1" applyBorder="1" applyAlignment="1">
      <alignment horizontal="center" vertical="center"/>
    </xf>
    <xf numFmtId="164" fontId="23" fillId="5" borderId="9" xfId="0" applyNumberFormat="1" applyFont="1" applyFill="1" applyBorder="1" applyAlignment="1">
      <alignment horizontal="center" vertical="center"/>
    </xf>
    <xf numFmtId="4" fontId="23" fillId="5" borderId="15" xfId="0" applyNumberFormat="1" applyFont="1" applyFill="1" applyBorder="1" applyAlignment="1">
      <alignment horizontal="center" vertical="center"/>
    </xf>
    <xf numFmtId="164" fontId="23" fillId="5" borderId="4" xfId="0" applyNumberFormat="1" applyFont="1" applyFill="1" applyBorder="1" applyAlignment="1">
      <alignment horizontal="center" vertical="center"/>
    </xf>
    <xf numFmtId="4" fontId="23" fillId="7" borderId="9" xfId="0" applyNumberFormat="1" applyFont="1" applyFill="1" applyBorder="1" applyAlignment="1">
      <alignment horizontal="center" vertical="center"/>
    </xf>
    <xf numFmtId="164" fontId="23" fillId="7" borderId="9" xfId="0" applyNumberFormat="1" applyFont="1" applyFill="1" applyBorder="1" applyAlignment="1">
      <alignment horizontal="center" vertical="center"/>
    </xf>
    <xf numFmtId="4" fontId="23" fillId="7" borderId="15" xfId="0" applyNumberFormat="1" applyFont="1" applyFill="1" applyBorder="1" applyAlignment="1">
      <alignment horizontal="center" vertical="center"/>
    </xf>
    <xf numFmtId="164" fontId="23" fillId="7" borderId="4" xfId="0" applyNumberFormat="1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164" fontId="23" fillId="8" borderId="9" xfId="0" applyNumberFormat="1" applyFont="1" applyFill="1" applyBorder="1" applyAlignment="1">
      <alignment horizontal="center" vertical="center"/>
    </xf>
    <xf numFmtId="3" fontId="14" fillId="0" borderId="20" xfId="0" applyNumberFormat="1" applyFont="1" applyFill="1" applyBorder="1" applyAlignment="1">
      <alignment horizontal="center" vertical="center" wrapText="1"/>
    </xf>
    <xf numFmtId="3" fontId="14" fillId="0" borderId="17" xfId="0" applyNumberFormat="1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/>
    </xf>
    <xf numFmtId="3" fontId="14" fillId="0" borderId="21" xfId="0" applyNumberFormat="1" applyFont="1" applyFill="1" applyBorder="1" applyAlignment="1">
      <alignment horizontal="center" vertical="center"/>
    </xf>
    <xf numFmtId="4" fontId="5" fillId="8" borderId="15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 wrapText="1"/>
    </xf>
    <xf numFmtId="4" fontId="5" fillId="8" borderId="9" xfId="0" applyNumberFormat="1" applyFont="1" applyFill="1" applyBorder="1" applyAlignment="1">
      <alignment horizontal="center" vertical="center" wrapText="1"/>
    </xf>
    <xf numFmtId="3" fontId="15" fillId="0" borderId="22" xfId="0" applyNumberFormat="1" applyFont="1" applyBorder="1" applyAlignment="1">
      <alignment horizontal="center" vertical="center"/>
    </xf>
    <xf numFmtId="3" fontId="20" fillId="0" borderId="9" xfId="1" applyNumberFormat="1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3" fontId="16" fillId="0" borderId="9" xfId="0" applyNumberFormat="1" applyFont="1" applyFill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25" xfId="0" applyNumberFormat="1" applyFont="1" applyBorder="1" applyAlignment="1">
      <alignment horizontal="center" vertical="center"/>
    </xf>
    <xf numFmtId="3" fontId="15" fillId="0" borderId="26" xfId="0" applyNumberFormat="1" applyFont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4" xfId="0" applyNumberFormat="1" applyFont="1" applyFill="1" applyBorder="1" applyAlignment="1">
      <alignment horizontal="center" vertical="center" wrapText="1"/>
    </xf>
    <xf numFmtId="3" fontId="20" fillId="3" borderId="2" xfId="1" applyNumberFormat="1" applyFont="1" applyFill="1" applyBorder="1" applyAlignment="1">
      <alignment horizontal="center" vertical="center"/>
    </xf>
    <xf numFmtId="3" fontId="20" fillId="3" borderId="4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externalLinks/externalLink7.xml" Type="http://schemas.openxmlformats.org/officeDocument/2006/relationships/externalLink"/>
<Relationship Id="rId12" Target="externalLinks/externalLink8.xml" Type="http://schemas.openxmlformats.org/officeDocument/2006/relationships/externalLink"/>
<Relationship Id="rId13" Target="theme/theme1.xml" Type="http://schemas.openxmlformats.org/officeDocument/2006/relationships/theme"/>
<Relationship Id="rId14" Target="styles.xml" Type="http://schemas.openxmlformats.org/officeDocument/2006/relationships/styles"/>
<Relationship Id="rId15" Target="sharedStrings.xml" Type="http://schemas.openxmlformats.org/officeDocument/2006/relationships/sharedStrings"/>
<Relationship Id="rId16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2"/>
          <c:order val="0"/>
          <c:tx>
            <c:v>AÑO 2017</c:v>
          </c:tx>
          <c:val>
            <c:numRef>
              <c:f>RSU!$C$7:$N$7</c:f>
              <c:numCache>
                <c:formatCode>#,##0</c:formatCode>
                <c:ptCount val="12"/>
                <c:pt idx="0">
                  <c:v>438620</c:v>
                </c:pt>
                <c:pt idx="1">
                  <c:v>416080</c:v>
                </c:pt>
                <c:pt idx="2">
                  <c:v>465220</c:v>
                </c:pt>
                <c:pt idx="3">
                  <c:v>460080</c:v>
                </c:pt>
                <c:pt idx="4">
                  <c:v>499060</c:v>
                </c:pt>
                <c:pt idx="5">
                  <c:v>478220</c:v>
                </c:pt>
                <c:pt idx="6">
                  <c:v>476900</c:v>
                </c:pt>
                <c:pt idx="7">
                  <c:v>472220</c:v>
                </c:pt>
                <c:pt idx="8">
                  <c:v>454800</c:v>
                </c:pt>
                <c:pt idx="9">
                  <c:v>455720</c:v>
                </c:pt>
                <c:pt idx="10">
                  <c:v>416040</c:v>
                </c:pt>
                <c:pt idx="11">
                  <c:v>273500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305320.9067683199</c:v>
                </c:pt>
                <c:pt idx="1">
                  <c:v>254451.37272395473</c:v>
                </c:pt>
                <c:pt idx="2">
                  <c:v>300751.08317450021</c:v>
                </c:pt>
                <c:pt idx="3">
                  <c:v>300827.13167606149</c:v>
                </c:pt>
                <c:pt idx="4">
                  <c:v>323696.99014558579</c:v>
                </c:pt>
                <c:pt idx="5">
                  <c:v>328322.12174054096</c:v>
                </c:pt>
                <c:pt idx="6">
                  <c:v>319721.72756397258</c:v>
                </c:pt>
                <c:pt idx="7">
                  <c:v>351039.8832069427</c:v>
                </c:pt>
                <c:pt idx="8">
                  <c:v>317951.87152763695</c:v>
                </c:pt>
                <c:pt idx="9">
                  <c:v>281185.87777282129</c:v>
                </c:pt>
                <c:pt idx="10">
                  <c:v>292389.20475282858</c:v>
                </c:pt>
                <c:pt idx="11">
                  <c:v>307090.76280465547</c:v>
                </c:pt>
              </c:numCache>
            </c:numRef>
          </c:val>
        </c:ser>
        <c:ser>
          <c:idx val="0"/>
          <c:order val="2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RSU!$C$9:$N$9</c:f>
              <c:numCache>
                <c:formatCode>#,##0</c:formatCode>
                <c:ptCount val="12"/>
                <c:pt idx="0">
                  <c:v>289914.47257553262</c:v>
                </c:pt>
                <c:pt idx="1">
                  <c:v>263753.67331380653</c:v>
                </c:pt>
                <c:pt idx="2">
                  <c:v>293941.06247241504</c:v>
                </c:pt>
                <c:pt idx="3">
                  <c:v>310222.79019379691</c:v>
                </c:pt>
                <c:pt idx="4">
                  <c:v>308104.6182241303</c:v>
                </c:pt>
                <c:pt idx="5">
                  <c:v>320373.51041206915</c:v>
                </c:pt>
                <c:pt idx="6">
                  <c:v>325325.08125025075</c:v>
                </c:pt>
                <c:pt idx="7">
                  <c:v>330654.8970830157</c:v>
                </c:pt>
                <c:pt idx="8">
                  <c:v>323722.69790956145</c:v>
                </c:pt>
                <c:pt idx="9">
                  <c:v>312196.54134734982</c:v>
                </c:pt>
                <c:pt idx="10">
                  <c:v>293088.29193917266</c:v>
                </c:pt>
                <c:pt idx="11">
                  <c:v>282046.97668819968</c:v>
                </c:pt>
              </c:numCache>
            </c:numRef>
          </c:val>
        </c:ser>
        <c:marker val="1"/>
        <c:axId val="77541760"/>
        <c:axId val="77544064"/>
      </c:lineChart>
      <c:catAx>
        <c:axId val="77541760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77544064"/>
        <c:crossesAt val="0"/>
        <c:auto val="1"/>
        <c:lblAlgn val="ctr"/>
        <c:lblOffset val="100"/>
      </c:catAx>
      <c:valAx>
        <c:axId val="77544064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77541760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5010190200213323"/>
          <c:y val="0.88924017611389439"/>
          <c:w val="0.43425362657931676"/>
          <c:h val="0.11075987390302421"/>
        </c:manualLayout>
      </c:layout>
    </c:legend>
    <c:plotVisOnly val="1"/>
  </c:chart>
  <c:printSettings>
    <c:headerFooter/>
    <c:pageMargins b="0.75000000000000433" l="0.70000000000000062" r="0.70000000000000062" t="0.75000000000000433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109E-2"/>
          <c:w val="0.88015364782941952"/>
          <c:h val="0.70213475213646015"/>
        </c:manualLayout>
      </c:layout>
      <c:lineChart>
        <c:grouping val="standard"/>
        <c:ser>
          <c:idx val="2"/>
          <c:order val="0"/>
          <c:tx>
            <c:v>AÑO 2017</c:v>
          </c:tx>
          <c:val>
            <c:numRef>
              <c:f>CARTON!$C$7:$N$7</c:f>
              <c:numCache>
                <c:formatCode>#,##0</c:formatCode>
                <c:ptCount val="12"/>
                <c:pt idx="0">
                  <c:v>14101</c:v>
                </c:pt>
                <c:pt idx="1">
                  <c:v>8838</c:v>
                </c:pt>
                <c:pt idx="2">
                  <c:v>14170</c:v>
                </c:pt>
                <c:pt idx="3">
                  <c:v>13026</c:v>
                </c:pt>
                <c:pt idx="4">
                  <c:v>16432</c:v>
                </c:pt>
                <c:pt idx="5">
                  <c:v>9805</c:v>
                </c:pt>
                <c:pt idx="6">
                  <c:v>15206</c:v>
                </c:pt>
                <c:pt idx="7">
                  <c:v>14365</c:v>
                </c:pt>
                <c:pt idx="8">
                  <c:v>8505</c:v>
                </c:pt>
                <c:pt idx="9">
                  <c:v>13323</c:v>
                </c:pt>
                <c:pt idx="10">
                  <c:v>11466</c:v>
                </c:pt>
                <c:pt idx="11">
                  <c:v>19525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11685</c:v>
                </c:pt>
                <c:pt idx="1">
                  <c:v>10958</c:v>
                </c:pt>
                <c:pt idx="2">
                  <c:v>15947</c:v>
                </c:pt>
                <c:pt idx="3">
                  <c:v>12532</c:v>
                </c:pt>
                <c:pt idx="4">
                  <c:v>12132</c:v>
                </c:pt>
                <c:pt idx="5">
                  <c:v>15103</c:v>
                </c:pt>
                <c:pt idx="6">
                  <c:v>13204</c:v>
                </c:pt>
                <c:pt idx="7">
                  <c:v>9677</c:v>
                </c:pt>
                <c:pt idx="8">
                  <c:v>13425</c:v>
                </c:pt>
                <c:pt idx="9">
                  <c:v>12012</c:v>
                </c:pt>
                <c:pt idx="10">
                  <c:v>14019</c:v>
                </c:pt>
                <c:pt idx="11">
                  <c:v>17987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CARTON!$C$9:$N$9</c:f>
              <c:numCache>
                <c:formatCode>#,##0</c:formatCode>
                <c:ptCount val="12"/>
                <c:pt idx="0">
                  <c:v>14809</c:v>
                </c:pt>
                <c:pt idx="1">
                  <c:v>11628</c:v>
                </c:pt>
                <c:pt idx="2">
                  <c:v>9330</c:v>
                </c:pt>
                <c:pt idx="3">
                  <c:v>13482</c:v>
                </c:pt>
                <c:pt idx="4">
                  <c:v>12696</c:v>
                </c:pt>
                <c:pt idx="5">
                  <c:v>12111</c:v>
                </c:pt>
                <c:pt idx="6">
                  <c:v>13755</c:v>
                </c:pt>
                <c:pt idx="7">
                  <c:v>12857</c:v>
                </c:pt>
                <c:pt idx="8">
                  <c:v>15670</c:v>
                </c:pt>
                <c:pt idx="9">
                  <c:v>11854</c:v>
                </c:pt>
                <c:pt idx="10">
                  <c:v>13387</c:v>
                </c:pt>
                <c:pt idx="11">
                  <c:v>14605</c:v>
                </c:pt>
              </c:numCache>
            </c:numRef>
          </c:val>
        </c:ser>
        <c:marker val="1"/>
        <c:axId val="81495552"/>
        <c:axId val="81497088"/>
      </c:lineChart>
      <c:catAx>
        <c:axId val="81495552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1497088"/>
        <c:crossesAt val="0"/>
        <c:auto val="1"/>
        <c:lblAlgn val="ctr"/>
        <c:lblOffset val="100"/>
      </c:catAx>
      <c:valAx>
        <c:axId val="8149708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81495552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067197455336668"/>
          <c:y val="0.87477895252248505"/>
          <c:w val="0.48177339901477845"/>
          <c:h val="0.12522118328958873"/>
        </c:manualLayout>
      </c:layout>
    </c:legend>
    <c:plotVisOnly val="1"/>
  </c:chart>
  <c:printSettings>
    <c:headerFooter/>
    <c:pageMargins b="0.75000000000000455" l="0.70000000000000062" r="0.70000000000000062" t="0.7500000000000045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2078E-2"/>
          <c:w val="0.88015364782941952"/>
          <c:h val="0.71169014376161555"/>
        </c:manualLayout>
      </c:layout>
      <c:lineChart>
        <c:grouping val="standard"/>
        <c:ser>
          <c:idx val="2"/>
          <c:order val="0"/>
          <c:tx>
            <c:v>AÑO 2017</c:v>
          </c:tx>
          <c:val>
            <c:numRef>
              <c:f>VIDRIO!$C$7:$N$7</c:f>
              <c:numCache>
                <c:formatCode>#,##0</c:formatCode>
                <c:ptCount val="12"/>
                <c:pt idx="0">
                  <c:v>8950.0143554407114</c:v>
                </c:pt>
                <c:pt idx="1">
                  <c:v>7880</c:v>
                </c:pt>
                <c:pt idx="2">
                  <c:v>13688.582412767444</c:v>
                </c:pt>
                <c:pt idx="3">
                  <c:v>7960.1904488467799</c:v>
                </c:pt>
                <c:pt idx="4">
                  <c:v>8702.3274954541102</c:v>
                </c:pt>
                <c:pt idx="5">
                  <c:v>8569.2879701406837</c:v>
                </c:pt>
                <c:pt idx="6">
                  <c:v>8953.991769547325</c:v>
                </c:pt>
                <c:pt idx="7">
                  <c:v>9527.7155708680257</c:v>
                </c:pt>
                <c:pt idx="8">
                  <c:v>7195.0373543057976</c:v>
                </c:pt>
                <c:pt idx="9">
                  <c:v>11540</c:v>
                </c:pt>
                <c:pt idx="10">
                  <c:v>8260.1483395540236</c:v>
                </c:pt>
                <c:pt idx="11">
                  <c:v>10257.772035601492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9926.3386565099754</c:v>
                </c:pt>
                <c:pt idx="1">
                  <c:v>6579.3267856680186</c:v>
                </c:pt>
                <c:pt idx="2">
                  <c:v>5634.0113627270539</c:v>
                </c:pt>
                <c:pt idx="3">
                  <c:v>8100</c:v>
                </c:pt>
                <c:pt idx="4">
                  <c:v>8291.0599400123792</c:v>
                </c:pt>
                <c:pt idx="5">
                  <c:v>8649.7237078063263</c:v>
                </c:pt>
                <c:pt idx="6">
                  <c:v>14249.029189442106</c:v>
                </c:pt>
                <c:pt idx="7">
                  <c:v>9185.6820021265448</c:v>
                </c:pt>
                <c:pt idx="8">
                  <c:v>8875.0321362258583</c:v>
                </c:pt>
                <c:pt idx="9">
                  <c:v>6420</c:v>
                </c:pt>
                <c:pt idx="10">
                  <c:v>1950.6463745576311</c:v>
                </c:pt>
                <c:pt idx="11">
                  <c:v>3900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VIDRIO!$C$9:$N$9</c:f>
              <c:numCache>
                <c:formatCode>#,##0</c:formatCode>
                <c:ptCount val="12"/>
                <c:pt idx="0">
                  <c:v>4908.4400604566063</c:v>
                </c:pt>
                <c:pt idx="1">
                  <c:v>9080</c:v>
                </c:pt>
                <c:pt idx="2">
                  <c:v>8700</c:v>
                </c:pt>
                <c:pt idx="3">
                  <c:v>10007.894360035001</c:v>
                </c:pt>
                <c:pt idx="4">
                  <c:v>805.20225746445124</c:v>
                </c:pt>
                <c:pt idx="5">
                  <c:v>20640</c:v>
                </c:pt>
                <c:pt idx="6">
                  <c:v>10400</c:v>
                </c:pt>
                <c:pt idx="7">
                  <c:v>11845.808607111605</c:v>
                </c:pt>
                <c:pt idx="8">
                  <c:v>11602.193938429718</c:v>
                </c:pt>
                <c:pt idx="9">
                  <c:v>8961.3387142541851</c:v>
                </c:pt>
                <c:pt idx="10">
                  <c:v>7474.9497115111772</c:v>
                </c:pt>
                <c:pt idx="11">
                  <c:v>13244.212199435271</c:v>
                </c:pt>
              </c:numCache>
            </c:numRef>
          </c:val>
        </c:ser>
        <c:marker val="1"/>
        <c:axId val="114157440"/>
        <c:axId val="114164096"/>
      </c:lineChart>
      <c:catAx>
        <c:axId val="114157440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14164096"/>
        <c:crossesAt val="0"/>
        <c:auto val="1"/>
        <c:lblAlgn val="ctr"/>
        <c:lblOffset val="100"/>
      </c:catAx>
      <c:valAx>
        <c:axId val="11416409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14157440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748761537258176"/>
          <c:y val="0.86951627348356664"/>
          <c:w val="0.45127704571335603"/>
          <c:h val="0.13048372504573288"/>
        </c:manualLayout>
      </c:layout>
    </c:legend>
    <c:plotVisOnly val="1"/>
  </c:chart>
  <c:printSettings>
    <c:headerFooter/>
    <c:pageMargins b="0.75000000000000455" l="0.70000000000000062" r="0.70000000000000062" t="0.7500000000000045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2"/>
          <c:order val="0"/>
          <c:tx>
            <c:v>AÑO 2017</c:v>
          </c:tx>
          <c:val>
            <c:numRef>
              <c:f>ENVASES!$C$7:$N$7</c:f>
              <c:numCache>
                <c:formatCode>#,##0</c:formatCode>
                <c:ptCount val="12"/>
                <c:pt idx="0">
                  <c:v>12947.692307692309</c:v>
                </c:pt>
                <c:pt idx="1">
                  <c:v>13255.384615384615</c:v>
                </c:pt>
                <c:pt idx="2">
                  <c:v>13009.23076923077</c:v>
                </c:pt>
                <c:pt idx="3">
                  <c:v>13944.615384615383</c:v>
                </c:pt>
                <c:pt idx="4">
                  <c:v>13501.538461538459</c:v>
                </c:pt>
                <c:pt idx="5">
                  <c:v>17009.23076923077</c:v>
                </c:pt>
                <c:pt idx="6">
                  <c:v>18756.923076923078</c:v>
                </c:pt>
                <c:pt idx="7">
                  <c:v>16147.692307692307</c:v>
                </c:pt>
                <c:pt idx="8">
                  <c:v>16738.461538461539</c:v>
                </c:pt>
                <c:pt idx="9">
                  <c:v>15410.54726368159</c:v>
                </c:pt>
                <c:pt idx="10">
                  <c:v>15040.398009950246</c:v>
                </c:pt>
                <c:pt idx="11">
                  <c:v>14966.153846153846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14686</c:v>
                </c:pt>
                <c:pt idx="1">
                  <c:v>12258</c:v>
                </c:pt>
                <c:pt idx="2">
                  <c:v>15532</c:v>
                </c:pt>
                <c:pt idx="3">
                  <c:v>14609</c:v>
                </c:pt>
                <c:pt idx="4">
                  <c:v>16025</c:v>
                </c:pt>
                <c:pt idx="5">
                  <c:v>15520</c:v>
                </c:pt>
                <c:pt idx="6">
                  <c:v>13058</c:v>
                </c:pt>
                <c:pt idx="7">
                  <c:v>14794</c:v>
                </c:pt>
                <c:pt idx="8">
                  <c:v>14683</c:v>
                </c:pt>
                <c:pt idx="9">
                  <c:v>14978</c:v>
                </c:pt>
                <c:pt idx="10">
                  <c:v>13686</c:v>
                </c:pt>
                <c:pt idx="11">
                  <c:v>13822</c:v>
                </c:pt>
              </c:numCache>
            </c:numRef>
          </c:val>
        </c:ser>
        <c:ser>
          <c:idx val="0"/>
          <c:order val="2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ENVASES!$C$9:$N$9</c:f>
              <c:numCache>
                <c:formatCode>#,##0</c:formatCode>
                <c:ptCount val="12"/>
                <c:pt idx="0">
                  <c:v>14489</c:v>
                </c:pt>
                <c:pt idx="1">
                  <c:v>14381</c:v>
                </c:pt>
                <c:pt idx="2">
                  <c:v>14659</c:v>
                </c:pt>
                <c:pt idx="3">
                  <c:v>13693</c:v>
                </c:pt>
                <c:pt idx="4">
                  <c:v>14757</c:v>
                </c:pt>
                <c:pt idx="5">
                  <c:v>17687</c:v>
                </c:pt>
                <c:pt idx="6">
                  <c:v>17932</c:v>
                </c:pt>
                <c:pt idx="7">
                  <c:v>17193</c:v>
                </c:pt>
                <c:pt idx="8">
                  <c:v>18057</c:v>
                </c:pt>
                <c:pt idx="9">
                  <c:v>17963</c:v>
                </c:pt>
                <c:pt idx="10">
                  <c:v>15148</c:v>
                </c:pt>
                <c:pt idx="11">
                  <c:v>13574</c:v>
                </c:pt>
              </c:numCache>
            </c:numRef>
          </c:val>
        </c:ser>
        <c:marker val="1"/>
        <c:axId val="116479872"/>
        <c:axId val="116491392"/>
      </c:lineChart>
      <c:catAx>
        <c:axId val="116479872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16491392"/>
        <c:crosses val="autoZero"/>
        <c:auto val="1"/>
        <c:lblAlgn val="ctr"/>
        <c:lblOffset val="100"/>
      </c:catAx>
      <c:valAx>
        <c:axId val="11649139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16479872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820701145783176"/>
          <c:y val="0.85056910197637259"/>
          <c:w val="0.50926572071024179"/>
          <c:h val="0.14943089802362725"/>
        </c:manualLayout>
      </c:layout>
    </c:legend>
    <c:plotVisOnly val="1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10</xdr:row>
      <xdr:rowOff>30480</xdr:rowOff>
    </xdr:from>
    <xdr:to>
      <xdr:col>16</xdr:col>
      <xdr:colOff>0</xdr:colOff>
      <xdr:row>30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10</xdr:row>
      <xdr:rowOff>7620</xdr:rowOff>
    </xdr:from>
    <xdr:to>
      <xdr:col>16</xdr:col>
      <xdr:colOff>297180</xdr:colOff>
      <xdr:row>29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16</xdr:col>
      <xdr:colOff>205740</xdr:colOff>
      <xdr:row>31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10</xdr:row>
      <xdr:rowOff>99060</xdr:rowOff>
    </xdr:from>
    <xdr:to>
      <xdr:col>16</xdr:col>
      <xdr:colOff>198120</xdr:colOff>
      <xdr:row>31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10%202017/RSU%202017/Resumen%20Toneladas%20-%20RSU%20-%20Municipios%202017.xls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10%202017/VIDRIO%202017/VIDRIO%20RUTAS%20MUNICIPIOS%20LOCALIDADES%20-%202017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_rels/externalLink7.xml.rels><?xml version="1.0" encoding="UTF-8" standalone="no"?>
<Relationships xmlns="http://schemas.openxmlformats.org/package/2006/relationships">
<Relationship Id="rId1" Target="/S900/10%20CONTROL%20RESIDUOS/10%202017/PAPEL-CARTON%202017/ADIPA%20-%20Rutas%20Antequera%20-%20Papel%20Cart&#243;n%202016/DISTRIBUCI&#211;N%20KILOS%20POR%20MUNICIPIO%202017%20RESUMEN.xls" TargetMode="External" Type="http://schemas.openxmlformats.org/officeDocument/2006/relationships/externalLinkPath"/>
</Relationships>

</file>

<file path=xl/externalLinks/_rels/externalLink8.xml.rels><?xml version="1.0" encoding="UTF-8" standalone="no"?>
<Relationships xmlns="http://schemas.openxmlformats.org/package/2006/relationships">
<Relationship Id="rId1" Target="/S900/10%20CONTROL%20RESIDUOS/10%202017/ENVASES%202017/Informe%20Mensual%20Recogida%20Diciembre%202017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  <sheetName val="TONELADAS ANUALES"/>
    </sheetNames>
    <sheetDataSet>
      <sheetData sheetId="0"/>
      <sheetData sheetId="1"/>
      <sheetData sheetId="2"/>
      <sheetData sheetId="3"/>
      <sheetData sheetId="4">
        <row r="22">
          <cell r="F22">
            <v>438620</v>
          </cell>
          <cell r="G22">
            <v>416080</v>
          </cell>
          <cell r="H22">
            <v>465220</v>
          </cell>
          <cell r="I22">
            <v>460080</v>
          </cell>
          <cell r="J22">
            <v>499060</v>
          </cell>
          <cell r="K22">
            <v>478220</v>
          </cell>
          <cell r="L22">
            <v>476900</v>
          </cell>
          <cell r="M22">
            <v>472220</v>
          </cell>
          <cell r="N22">
            <v>454800</v>
          </cell>
          <cell r="O22">
            <v>455720</v>
          </cell>
          <cell r="P22">
            <v>416040</v>
          </cell>
          <cell r="Q22">
            <v>273500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  <sheetName val="TONELADAS ANUALES"/>
    </sheetNames>
    <sheetDataSet>
      <sheetData sheetId="0">
        <row r="33">
          <cell r="F33">
            <v>305320.9067683199</v>
          </cell>
          <cell r="G33">
            <v>254451.37272395473</v>
          </cell>
          <cell r="H33">
            <v>300751.08317450021</v>
          </cell>
          <cell r="I33">
            <v>300827.13167606149</v>
          </cell>
          <cell r="J33">
            <v>323696.99014558579</v>
          </cell>
          <cell r="K33">
            <v>328322.12174054096</v>
          </cell>
          <cell r="L33">
            <v>319721.72756397258</v>
          </cell>
          <cell r="M33">
            <v>351039.8832069427</v>
          </cell>
          <cell r="N33">
            <v>317951.87152763695</v>
          </cell>
          <cell r="O33">
            <v>281185.87777282129</v>
          </cell>
          <cell r="P33">
            <v>292389.20475282858</v>
          </cell>
          <cell r="Q33">
            <v>307090.76280465547</v>
          </cell>
        </row>
      </sheetData>
      <sheetData sheetId="1"/>
      <sheetData sheetId="2">
        <row r="5">
          <cell r="F5">
            <v>39271.171642678717</v>
          </cell>
        </row>
      </sheetData>
      <sheetData sheetId="3"/>
      <sheetData sheetId="4">
        <row r="19">
          <cell r="F19">
            <v>63893.643122676578</v>
          </cell>
        </row>
      </sheetData>
      <sheetData sheetId="5"/>
      <sheetData sheetId="6">
        <row r="4">
          <cell r="F4" t="str">
            <v>Enero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>
        <row r="33">
          <cell r="F33">
            <v>289914.47257553262</v>
          </cell>
          <cell r="G33">
            <v>263753.67331380653</v>
          </cell>
          <cell r="H33">
            <v>293941.06247241504</v>
          </cell>
          <cell r="I33">
            <v>310222.79019379691</v>
          </cell>
          <cell r="J33">
            <v>308104.6182241303</v>
          </cell>
          <cell r="K33">
            <v>320373.51041206915</v>
          </cell>
          <cell r="L33">
            <v>325325.08125025075</v>
          </cell>
          <cell r="M33">
            <v>330654.8970830157</v>
          </cell>
          <cell r="N33">
            <v>323722.69790956145</v>
          </cell>
          <cell r="O33">
            <v>312196.54134734982</v>
          </cell>
          <cell r="P33">
            <v>293088.29193917266</v>
          </cell>
          <cell r="Q33">
            <v>282046.97668819968</v>
          </cell>
        </row>
      </sheetData>
      <sheetData sheetId="1" refreshError="1"/>
      <sheetData sheetId="2" refreshError="1"/>
      <sheetData sheetId="3" refreshError="1"/>
      <sheetData sheetId="4">
        <row r="19">
          <cell r="F19">
            <v>49895.521377169462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7"/>
      <sheetName val="RUTAS VIDRIO FEBRERO 2017"/>
      <sheetName val="RUTAS VIDRIO MARZO 2017"/>
      <sheetName val="RUTAS VIDRIO ABRIL 2017"/>
      <sheetName val="RUTAS VIDRIO MAYO 2017"/>
      <sheetName val="RUTAS VIDRIO JUNIO 2017"/>
      <sheetName val="RUTAS VIDRIO JULIO 2017"/>
      <sheetName val="RUTAS VIDRIO AGOSTO 2017"/>
      <sheetName val="RUTAS VIDRIO SEPTIEMBRE 2017"/>
      <sheetName val="RUTAS VIDRIO OCTUBRE 2017"/>
      <sheetName val="RUTAS VIDRIO NOVIEMBRE 2017"/>
      <sheetName val="RUTAS VIDRIO DICIEMBRE 2017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7">
          <cell r="C37">
            <v>8950.0143554407114</v>
          </cell>
          <cell r="D37">
            <v>7880</v>
          </cell>
          <cell r="E37">
            <v>13688.582412767444</v>
          </cell>
          <cell r="F37">
            <v>7960.1904488467799</v>
          </cell>
          <cell r="G37">
            <v>8702.3274954541102</v>
          </cell>
          <cell r="H37">
            <v>8569.2879701406837</v>
          </cell>
          <cell r="I37">
            <v>8953.991769547325</v>
          </cell>
          <cell r="J37">
            <v>9527.7155708680257</v>
          </cell>
          <cell r="K37">
            <v>7195.0373543057976</v>
          </cell>
          <cell r="L37">
            <v>11540</v>
          </cell>
          <cell r="M37">
            <v>8260.1483395540236</v>
          </cell>
          <cell r="N37">
            <v>10257.772035601492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2">
          <cell r="C12">
            <v>4737.4775703825926</v>
          </cell>
        </row>
        <row r="37">
          <cell r="C37">
            <v>9926.3386565099754</v>
          </cell>
          <cell r="D37">
            <v>6579.3267856680186</v>
          </cell>
          <cell r="E37">
            <v>5634.0113627270539</v>
          </cell>
          <cell r="F37">
            <v>8100</v>
          </cell>
          <cell r="G37">
            <v>8291.0599400123792</v>
          </cell>
          <cell r="H37">
            <v>8649.7237078063263</v>
          </cell>
          <cell r="I37">
            <v>14249.029189442106</v>
          </cell>
          <cell r="J37">
            <v>9185.6820021265448</v>
          </cell>
          <cell r="K37">
            <v>8875.0321362258583</v>
          </cell>
          <cell r="L37">
            <v>6420</v>
          </cell>
          <cell r="M37">
            <v>1950.6463745576311</v>
          </cell>
          <cell r="N37">
            <v>3900</v>
          </cell>
        </row>
      </sheetData>
      <sheetData sheetId="1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3">
          <cell r="C13">
            <v>1048.3528352835285</v>
          </cell>
        </row>
        <row r="37">
          <cell r="C37">
            <v>4908.4400604566063</v>
          </cell>
          <cell r="D37">
            <v>9080</v>
          </cell>
          <cell r="E37">
            <v>8700</v>
          </cell>
          <cell r="F37">
            <v>10007.894360035001</v>
          </cell>
          <cell r="G37">
            <v>805.20225746445124</v>
          </cell>
          <cell r="H37">
            <v>20640</v>
          </cell>
          <cell r="I37">
            <v>10400</v>
          </cell>
          <cell r="J37">
            <v>11845.808607111605</v>
          </cell>
          <cell r="K37">
            <v>11602.193938429718</v>
          </cell>
          <cell r="L37">
            <v>8961.3387142541851</v>
          </cell>
          <cell r="M37">
            <v>7474.9497115111772</v>
          </cell>
          <cell r="N37">
            <v>13244.212199435271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</sheetNames>
    <sheetDataSet>
      <sheetData sheetId="0">
        <row r="10">
          <cell r="B10">
            <v>14101</v>
          </cell>
          <cell r="C10">
            <v>8838</v>
          </cell>
          <cell r="D10">
            <v>14170</v>
          </cell>
          <cell r="E10">
            <v>13026</v>
          </cell>
          <cell r="F10">
            <v>16432</v>
          </cell>
          <cell r="G10">
            <v>9805</v>
          </cell>
          <cell r="H10">
            <v>15206</v>
          </cell>
          <cell r="I10">
            <v>14365</v>
          </cell>
          <cell r="J10">
            <v>8505</v>
          </cell>
          <cell r="K10">
            <v>13323</v>
          </cell>
          <cell r="L10">
            <v>11466</v>
          </cell>
          <cell r="M10">
            <v>19525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  "/>
      <sheetName val="1.5"/>
      <sheetName val="1.6 "/>
      <sheetName val="1.7"/>
      <sheetName val="2,1"/>
      <sheetName val="2.2"/>
      <sheetName val="Salidas"/>
      <sheetName val="PLAN"/>
    </sheetNames>
    <sheetDataSet>
      <sheetData sheetId="0"/>
      <sheetData sheetId="1">
        <row r="31">
          <cell r="E31">
            <v>12947.692307692309</v>
          </cell>
          <cell r="F31">
            <v>13255.384615384615</v>
          </cell>
          <cell r="G31">
            <v>13009.23076923077</v>
          </cell>
          <cell r="H31">
            <v>13944.615384615383</v>
          </cell>
          <cell r="I31">
            <v>13501.538461538459</v>
          </cell>
          <cell r="J31">
            <v>17009.23076923077</v>
          </cell>
          <cell r="K31">
            <v>18756.923076923078</v>
          </cell>
          <cell r="L31">
            <v>16147.692307692307</v>
          </cell>
          <cell r="M31">
            <v>16738.461538461539</v>
          </cell>
          <cell r="N31">
            <v>15410.54726368159</v>
          </cell>
          <cell r="O31">
            <v>15040.398009950246</v>
          </cell>
          <cell r="P31">
            <v>14966.153846153846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F7" sqref="F7:N7"/>
    </sheetView>
  </sheetViews>
  <sheetFormatPr baseColWidth="10" defaultRowHeight="14.4"/>
  <cols>
    <col min="1" max="1" width="8.6640625" style="2" customWidth="1"/>
    <col min="2" max="2" width="8.33203125" style="2" bestFit="1" customWidth="1"/>
    <col min="3" max="3" width="7.6640625" style="1" customWidth="1"/>
    <col min="4" max="4" width="7.6640625" customWidth="1"/>
    <col min="5" max="5" width="7.6640625" style="3" customWidth="1"/>
    <col min="6" max="7" width="7.6640625" customWidth="1"/>
    <col min="8" max="8" width="7.6640625" style="3" customWidth="1"/>
    <col min="9" max="10" width="7.6640625" customWidth="1"/>
    <col min="11" max="11" width="7.6640625" style="3" customWidth="1"/>
    <col min="12" max="13" width="7.6640625" customWidth="1"/>
    <col min="14" max="14" width="7.6640625" style="3" customWidth="1"/>
    <col min="15" max="15" width="11.5546875" customWidth="1"/>
    <col min="16" max="17" width="10.6640625" bestFit="1" customWidth="1"/>
  </cols>
  <sheetData>
    <row r="2" spans="1:17" ht="18">
      <c r="C2" s="78" t="s">
        <v>18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B5" s="81" t="s">
        <v>1</v>
      </c>
      <c r="C5" s="80" t="s">
        <v>16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3" t="s">
        <v>17</v>
      </c>
      <c r="P5" s="76" t="s">
        <v>0</v>
      </c>
      <c r="Q5" s="76" t="s">
        <v>19</v>
      </c>
    </row>
    <row r="6" spans="1:17" s="5" customFormat="1" ht="17.100000000000001" customHeight="1" thickBot="1">
      <c r="B6" s="82"/>
      <c r="C6" s="32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33" t="s">
        <v>13</v>
      </c>
      <c r="O6" s="84"/>
      <c r="P6" s="77"/>
      <c r="Q6" s="77"/>
    </row>
    <row r="7" spans="1:17" s="5" customFormat="1" ht="17.100000000000001" customHeight="1">
      <c r="A7" s="17">
        <v>2017</v>
      </c>
      <c r="B7" s="26">
        <v>8511</v>
      </c>
      <c r="C7" s="25">
        <f>[1]GUADALHORCE!F22</f>
        <v>438620</v>
      </c>
      <c r="D7" s="70">
        <f>[1]GUADALHORCE!G22</f>
        <v>416080</v>
      </c>
      <c r="E7" s="16">
        <f>[1]GUADALHORCE!H22</f>
        <v>465220</v>
      </c>
      <c r="F7" s="16">
        <f>[1]GUADALHORCE!I22</f>
        <v>460080</v>
      </c>
      <c r="G7" s="16">
        <f>[1]GUADALHORCE!J22</f>
        <v>499060</v>
      </c>
      <c r="H7" s="16">
        <f>[1]GUADALHORCE!K22</f>
        <v>478220</v>
      </c>
      <c r="I7" s="16">
        <f>[1]GUADALHORCE!L22</f>
        <v>476900</v>
      </c>
      <c r="J7" s="16">
        <f>[1]GUADALHORCE!M22</f>
        <v>472220</v>
      </c>
      <c r="K7" s="16">
        <f>[1]GUADALHORCE!N22</f>
        <v>454800</v>
      </c>
      <c r="L7" s="16">
        <f>[1]GUADALHORCE!O22</f>
        <v>455720</v>
      </c>
      <c r="M7" s="16">
        <f>[1]GUADALHORCE!P22</f>
        <v>416040</v>
      </c>
      <c r="N7" s="16">
        <f>[1]GUADALHORCE!Q22</f>
        <v>273500</v>
      </c>
      <c r="O7" s="45">
        <f>SUM(C7:N7)</f>
        <v>5306460</v>
      </c>
      <c r="P7" s="46">
        <f>O7/B7</f>
        <v>623.48255199154039</v>
      </c>
      <c r="Q7" s="47">
        <f>P7/1000</f>
        <v>0.62348255199154035</v>
      </c>
    </row>
    <row r="8" spans="1:17" s="5" customFormat="1" ht="16.95" customHeight="1">
      <c r="A8" s="71">
        <v>2016</v>
      </c>
      <c r="B8" s="72">
        <v>8524</v>
      </c>
      <c r="C8" s="15">
        <f>[2]ANTEQUERA!F33</f>
        <v>305320.9067683199</v>
      </c>
      <c r="D8" s="73">
        <f>[2]ANTEQUERA!G33</f>
        <v>254451.37272395473</v>
      </c>
      <c r="E8" s="73">
        <f>[2]ANTEQUERA!H33</f>
        <v>300751.08317450021</v>
      </c>
      <c r="F8" s="73">
        <f>[2]ANTEQUERA!I33</f>
        <v>300827.13167606149</v>
      </c>
      <c r="G8" s="73">
        <f>[2]ANTEQUERA!J33</f>
        <v>323696.99014558579</v>
      </c>
      <c r="H8" s="73">
        <f>[2]ANTEQUERA!K33</f>
        <v>328322.12174054096</v>
      </c>
      <c r="I8" s="73">
        <f>[2]ANTEQUERA!L33</f>
        <v>319721.72756397258</v>
      </c>
      <c r="J8" s="73">
        <f>[2]ANTEQUERA!M33</f>
        <v>351039.8832069427</v>
      </c>
      <c r="K8" s="73">
        <f>[2]ANTEQUERA!N33</f>
        <v>317951.87152763695</v>
      </c>
      <c r="L8" s="73">
        <f>[2]ANTEQUERA!O33</f>
        <v>281185.87777282129</v>
      </c>
      <c r="M8" s="73">
        <f>[2]ANTEQUERA!P33</f>
        <v>292389.20475282858</v>
      </c>
      <c r="N8" s="73">
        <f>[2]ANTEQUERA!Q33</f>
        <v>307090.76280465547</v>
      </c>
      <c r="O8" s="45">
        <f>SUM(C8:N8)</f>
        <v>3682748.93385782</v>
      </c>
      <c r="P8" s="46">
        <f>O8/B8</f>
        <v>432.04468956567575</v>
      </c>
      <c r="Q8" s="47">
        <f>P8/1000</f>
        <v>0.43204468956567577</v>
      </c>
    </row>
    <row r="9" spans="1:17" s="6" customFormat="1" ht="16.95" customHeight="1" thickBot="1">
      <c r="A9" s="18">
        <v>2015</v>
      </c>
      <c r="B9" s="27">
        <v>8570</v>
      </c>
      <c r="C9" s="30">
        <f>[3]ANTEQUERA!F33</f>
        <v>289914.47257553262</v>
      </c>
      <c r="D9" s="19">
        <f>[3]ANTEQUERA!G33</f>
        <v>263753.67331380653</v>
      </c>
      <c r="E9" s="19">
        <f>[3]ANTEQUERA!H33</f>
        <v>293941.06247241504</v>
      </c>
      <c r="F9" s="19">
        <f>[3]ANTEQUERA!I33</f>
        <v>310222.79019379691</v>
      </c>
      <c r="G9" s="19">
        <f>[3]ANTEQUERA!J33</f>
        <v>308104.6182241303</v>
      </c>
      <c r="H9" s="19">
        <f>[3]ANTEQUERA!K33</f>
        <v>320373.51041206915</v>
      </c>
      <c r="I9" s="19">
        <f>[3]ANTEQUERA!L33</f>
        <v>325325.08125025075</v>
      </c>
      <c r="J9" s="19">
        <f>[3]ANTEQUERA!M33</f>
        <v>330654.8970830157</v>
      </c>
      <c r="K9" s="19">
        <f>[3]ANTEQUERA!N33</f>
        <v>323722.69790956145</v>
      </c>
      <c r="L9" s="19">
        <f>[3]ANTEQUERA!O33</f>
        <v>312196.54134734982</v>
      </c>
      <c r="M9" s="19">
        <f>[3]ANTEQUERA!P33</f>
        <v>293088.29193917266</v>
      </c>
      <c r="N9" s="30">
        <f>[3]ANTEQUERA!Q33</f>
        <v>282046.97668819968</v>
      </c>
      <c r="O9" s="42">
        <f>SUM(C9:N9)</f>
        <v>3653344.6134093003</v>
      </c>
      <c r="P9" s="43">
        <f>O9/B9</f>
        <v>426.29458732897319</v>
      </c>
      <c r="Q9" s="44">
        <f>P9/1000</f>
        <v>0.42629458732897318</v>
      </c>
    </row>
    <row r="23" ht="15.75" customHeight="1"/>
    <row r="33" spans="2:13">
      <c r="B33" s="79" t="s">
        <v>14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</row>
  </sheetData>
  <mergeCells count="7">
    <mergeCell ref="Q5:Q6"/>
    <mergeCell ref="C2:O2"/>
    <mergeCell ref="B33:M33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D7" sqref="D7:M7"/>
    </sheetView>
  </sheetViews>
  <sheetFormatPr baseColWidth="10" defaultRowHeight="14.4"/>
  <cols>
    <col min="1" max="1" width="7.109375" customWidth="1"/>
    <col min="2" max="2" width="8.33203125" bestFit="1" customWidth="1"/>
    <col min="3" max="3" width="5.6640625" bestFit="1" customWidth="1"/>
    <col min="4" max="4" width="7.109375" bestFit="1" customWidth="1"/>
    <col min="5" max="9" width="6.3320312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33203125" bestFit="1" customWidth="1"/>
    <col min="15" max="15" width="11.109375" customWidth="1"/>
    <col min="16" max="16" width="11" customWidth="1"/>
    <col min="17" max="17" width="10.6640625" customWidth="1"/>
  </cols>
  <sheetData>
    <row r="2" spans="1:17" ht="18">
      <c r="C2" s="78" t="s">
        <v>20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7" ht="17.25" customHeight="1"/>
    <row r="4" spans="1:17" ht="17.25" customHeight="1" thickBot="1"/>
    <row r="5" spans="1:17" ht="16.5" customHeight="1">
      <c r="A5" s="5"/>
      <c r="B5" s="87" t="s">
        <v>1</v>
      </c>
      <c r="C5" s="80" t="s">
        <v>16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9" t="s">
        <v>17</v>
      </c>
      <c r="P5" s="85" t="s">
        <v>0</v>
      </c>
      <c r="Q5" s="85" t="s">
        <v>19</v>
      </c>
    </row>
    <row r="6" spans="1:17" ht="17.100000000000001" customHeight="1" thickBot="1">
      <c r="A6" s="5"/>
      <c r="B6" s="88"/>
      <c r="C6" s="29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31" t="s">
        <v>13</v>
      </c>
      <c r="O6" s="90"/>
      <c r="P6" s="86"/>
      <c r="Q6" s="86"/>
    </row>
    <row r="7" spans="1:17" ht="17.100000000000001" customHeight="1">
      <c r="A7" s="17">
        <v>2017</v>
      </c>
      <c r="B7" s="26">
        <v>8511</v>
      </c>
      <c r="C7" s="25">
        <f>[7]RESUMEN!B$10</f>
        <v>14101</v>
      </c>
      <c r="D7" s="16">
        <f>[7]RESUMEN!C$10</f>
        <v>8838</v>
      </c>
      <c r="E7" s="16">
        <f>[7]RESUMEN!D$10</f>
        <v>14170</v>
      </c>
      <c r="F7" s="16">
        <f>[7]RESUMEN!E$10</f>
        <v>13026</v>
      </c>
      <c r="G7" s="16">
        <f>[7]RESUMEN!F$10</f>
        <v>16432</v>
      </c>
      <c r="H7" s="16">
        <f>[7]RESUMEN!G$10</f>
        <v>9805</v>
      </c>
      <c r="I7" s="16">
        <f>[7]RESUMEN!H$10</f>
        <v>15206</v>
      </c>
      <c r="J7" s="16">
        <f>[7]RESUMEN!I$10</f>
        <v>14365</v>
      </c>
      <c r="K7" s="16">
        <f>[7]RESUMEN!J$10</f>
        <v>8505</v>
      </c>
      <c r="L7" s="16">
        <f>[7]RESUMEN!K$10</f>
        <v>13323</v>
      </c>
      <c r="M7" s="16">
        <f>[7]RESUMEN!L$10</f>
        <v>11466</v>
      </c>
      <c r="N7" s="25">
        <f>[7]RESUMEN!M$10</f>
        <v>19525</v>
      </c>
      <c r="O7" s="45">
        <f>SUM(C7:N7)</f>
        <v>158762</v>
      </c>
      <c r="P7" s="48">
        <f>O7/B7</f>
        <v>18.653742215955823</v>
      </c>
      <c r="Q7" s="49">
        <f>P7/1000</f>
        <v>1.8653742215955824E-2</v>
      </c>
    </row>
    <row r="8" spans="1:17" s="13" customFormat="1" ht="16.95" customHeight="1">
      <c r="A8" s="71">
        <v>2016</v>
      </c>
      <c r="B8" s="72">
        <v>8524</v>
      </c>
      <c r="C8" s="15">
        <v>11685</v>
      </c>
      <c r="D8" s="73">
        <v>10958</v>
      </c>
      <c r="E8" s="73">
        <v>15947</v>
      </c>
      <c r="F8" s="73">
        <v>12532</v>
      </c>
      <c r="G8" s="73">
        <v>12132</v>
      </c>
      <c r="H8" s="73">
        <v>15103</v>
      </c>
      <c r="I8" s="73">
        <v>13204</v>
      </c>
      <c r="J8" s="73">
        <v>9677</v>
      </c>
      <c r="K8" s="73">
        <v>13425</v>
      </c>
      <c r="L8" s="73">
        <v>12012</v>
      </c>
      <c r="M8" s="73">
        <v>14019</v>
      </c>
      <c r="N8" s="15">
        <v>17987</v>
      </c>
      <c r="O8" s="45">
        <f>SUM(C8:N8)</f>
        <v>158681</v>
      </c>
      <c r="P8" s="48">
        <f>O8/B8</f>
        <v>18.615790708587518</v>
      </c>
      <c r="Q8" s="49">
        <f>P8/1000</f>
        <v>1.8615790708587519E-2</v>
      </c>
    </row>
    <row r="9" spans="1:17" s="7" customFormat="1" ht="16.95" customHeight="1" thickBot="1">
      <c r="A9" s="18">
        <v>2015</v>
      </c>
      <c r="B9" s="27">
        <v>8570</v>
      </c>
      <c r="C9" s="30">
        <v>14809</v>
      </c>
      <c r="D9" s="19">
        <v>11628</v>
      </c>
      <c r="E9" s="19">
        <v>9330</v>
      </c>
      <c r="F9" s="19">
        <v>13482</v>
      </c>
      <c r="G9" s="19">
        <v>12696</v>
      </c>
      <c r="H9" s="19">
        <v>12111</v>
      </c>
      <c r="I9" s="19">
        <v>13755</v>
      </c>
      <c r="J9" s="19">
        <v>12857</v>
      </c>
      <c r="K9" s="19">
        <v>15670</v>
      </c>
      <c r="L9" s="19">
        <v>11854</v>
      </c>
      <c r="M9" s="19">
        <v>13387</v>
      </c>
      <c r="N9" s="30">
        <v>14605</v>
      </c>
      <c r="O9" s="42">
        <f>SUM(C9:N9)</f>
        <v>156184</v>
      </c>
      <c r="P9" s="50">
        <f>O9/B9</f>
        <v>18.224504084014001</v>
      </c>
      <c r="Q9" s="51">
        <f>P9/1000</f>
        <v>1.8224504084014E-2</v>
      </c>
    </row>
    <row r="32" spans="2:14">
      <c r="B32" s="79" t="s">
        <v>15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</sheetData>
  <mergeCells count="7">
    <mergeCell ref="Q5:Q6"/>
    <mergeCell ref="B32:N32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4"/>
  <sheetViews>
    <sheetView workbookViewId="0">
      <selection activeCell="R17" sqref="R17"/>
    </sheetView>
  </sheetViews>
  <sheetFormatPr baseColWidth="10" defaultRowHeight="14.4"/>
  <cols>
    <col min="1" max="1" width="8.5546875" customWidth="1"/>
    <col min="2" max="2" width="8.33203125" bestFit="1" customWidth="1"/>
    <col min="3" max="10" width="6.6640625" customWidth="1"/>
    <col min="11" max="11" width="8.109375" bestFit="1" customWidth="1"/>
    <col min="12" max="12" width="6.6640625" customWidth="1"/>
    <col min="13" max="13" width="7.44140625" bestFit="1" customWidth="1"/>
    <col min="14" max="14" width="7.33203125" bestFit="1" customWidth="1"/>
    <col min="15" max="15" width="12" customWidth="1"/>
    <col min="16" max="16" width="10.44140625" customWidth="1"/>
  </cols>
  <sheetData>
    <row r="2" spans="1:17" ht="18">
      <c r="C2" s="78" t="s">
        <v>21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4" spans="1:17" ht="15" thickBot="1"/>
    <row r="5" spans="1:17" ht="16.5" customHeight="1">
      <c r="A5" s="5"/>
      <c r="B5" s="93" t="s">
        <v>1</v>
      </c>
      <c r="C5" s="80" t="s">
        <v>16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95" t="s">
        <v>17</v>
      </c>
      <c r="P5" s="91" t="s">
        <v>0</v>
      </c>
      <c r="Q5" s="91" t="s">
        <v>19</v>
      </c>
    </row>
    <row r="6" spans="1:17" ht="17.100000000000001" customHeight="1" thickBot="1">
      <c r="A6" s="5"/>
      <c r="B6" s="94"/>
      <c r="C6" s="24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22" t="s">
        <v>12</v>
      </c>
      <c r="N6" s="28" t="s">
        <v>13</v>
      </c>
      <c r="O6" s="96"/>
      <c r="P6" s="92"/>
      <c r="Q6" s="92"/>
    </row>
    <row r="7" spans="1:17" ht="17.100000000000001" customHeight="1">
      <c r="A7" s="17">
        <v>2017</v>
      </c>
      <c r="B7" s="26">
        <v>8511</v>
      </c>
      <c r="C7" s="25">
        <f>'[4]VIDRIO POR MUNICIPIOS'!C37</f>
        <v>8950.0143554407114</v>
      </c>
      <c r="D7" s="70">
        <f>'[4]VIDRIO POR MUNICIPIOS'!D37</f>
        <v>7880</v>
      </c>
      <c r="E7" s="70">
        <f>'[4]VIDRIO POR MUNICIPIOS'!E37</f>
        <v>13688.582412767444</v>
      </c>
      <c r="F7" s="16">
        <f>'[4]VIDRIO POR MUNICIPIOS'!F37</f>
        <v>7960.1904488467799</v>
      </c>
      <c r="G7" s="25">
        <f>'[4]VIDRIO POR MUNICIPIOS'!G37</f>
        <v>8702.3274954541102</v>
      </c>
      <c r="H7" s="70">
        <f>'[4]VIDRIO POR MUNICIPIOS'!H37</f>
        <v>8569.2879701406837</v>
      </c>
      <c r="I7" s="16">
        <f>'[4]VIDRIO POR MUNICIPIOS'!I37</f>
        <v>8953.991769547325</v>
      </c>
      <c r="J7" s="16">
        <f>'[4]VIDRIO POR MUNICIPIOS'!J37</f>
        <v>9527.7155708680257</v>
      </c>
      <c r="K7" s="16">
        <f>'[4]VIDRIO POR MUNICIPIOS'!K37</f>
        <v>7195.0373543057976</v>
      </c>
      <c r="L7" s="16">
        <f>'[4]VIDRIO POR MUNICIPIOS'!L37</f>
        <v>11540</v>
      </c>
      <c r="M7" s="25">
        <f>'[4]VIDRIO POR MUNICIPIOS'!M37</f>
        <v>8260.1483395540236</v>
      </c>
      <c r="N7" s="70">
        <f>'[4]VIDRIO POR MUNICIPIOS'!N37</f>
        <v>10257.772035601492</v>
      </c>
      <c r="O7" s="45">
        <f>SUM(C7:N7)</f>
        <v>111485.06775252639</v>
      </c>
      <c r="P7" s="52">
        <f>O7/B7</f>
        <v>13.098938756024719</v>
      </c>
      <c r="Q7" s="53">
        <f>P7/1000</f>
        <v>1.3098938756024719E-2</v>
      </c>
    </row>
    <row r="8" spans="1:17" s="13" customFormat="1" ht="16.95" customHeight="1">
      <c r="A8" s="71">
        <v>2016</v>
      </c>
      <c r="B8" s="72">
        <v>8524</v>
      </c>
      <c r="C8" s="15">
        <f>'[5]VIDRIO POR MUNICIPIOS'!C37</f>
        <v>9926.3386565099754</v>
      </c>
      <c r="D8" s="73">
        <f>'[5]VIDRIO POR MUNICIPIOS'!D37</f>
        <v>6579.3267856680186</v>
      </c>
      <c r="E8" s="73">
        <f>'[5]VIDRIO POR MUNICIPIOS'!E37</f>
        <v>5634.0113627270539</v>
      </c>
      <c r="F8" s="73">
        <f>'[5]VIDRIO POR MUNICIPIOS'!F37</f>
        <v>8100</v>
      </c>
      <c r="G8" s="73">
        <f>'[5]VIDRIO POR MUNICIPIOS'!G37</f>
        <v>8291.0599400123792</v>
      </c>
      <c r="H8" s="73">
        <f>'[5]VIDRIO POR MUNICIPIOS'!H37</f>
        <v>8649.7237078063263</v>
      </c>
      <c r="I8" s="73">
        <f>'[5]VIDRIO POR MUNICIPIOS'!I37</f>
        <v>14249.029189442106</v>
      </c>
      <c r="J8" s="73">
        <f>'[5]VIDRIO POR MUNICIPIOS'!J37</f>
        <v>9185.6820021265448</v>
      </c>
      <c r="K8" s="73">
        <f>'[5]VIDRIO POR MUNICIPIOS'!K37</f>
        <v>8875.0321362258583</v>
      </c>
      <c r="L8" s="73">
        <f>'[5]VIDRIO POR MUNICIPIOS'!L37</f>
        <v>6420</v>
      </c>
      <c r="M8" s="73">
        <f>'[5]VIDRIO POR MUNICIPIOS'!M37</f>
        <v>1950.6463745576311</v>
      </c>
      <c r="N8" s="74">
        <f>'[5]VIDRIO POR MUNICIPIOS'!N37</f>
        <v>3900</v>
      </c>
      <c r="O8" s="45">
        <f>SUM(C8:N8)</f>
        <v>91760.850155075896</v>
      </c>
      <c r="P8" s="52">
        <f>O8/B8</f>
        <v>10.764998845034713</v>
      </c>
      <c r="Q8" s="53">
        <f>P8/1000</f>
        <v>1.0764998845034712E-2</v>
      </c>
    </row>
    <row r="9" spans="1:17" s="4" customFormat="1" ht="16.95" customHeight="1" thickBot="1">
      <c r="A9" s="18">
        <v>2015</v>
      </c>
      <c r="B9" s="27">
        <v>8570</v>
      </c>
      <c r="C9" s="23">
        <f>'[6]VIDRIO POR MUNICIPIOS'!C37</f>
        <v>4908.4400604566063</v>
      </c>
      <c r="D9" s="67">
        <f>'[6]VIDRIO POR MUNICIPIOS'!D37</f>
        <v>9080</v>
      </c>
      <c r="E9" s="67">
        <f>'[6]VIDRIO POR MUNICIPIOS'!E37</f>
        <v>8700</v>
      </c>
      <c r="F9" s="67">
        <f>'[6]VIDRIO POR MUNICIPIOS'!F37</f>
        <v>10007.894360035001</v>
      </c>
      <c r="G9" s="67">
        <f>'[6]VIDRIO POR MUNICIPIOS'!G37</f>
        <v>805.20225746445124</v>
      </c>
      <c r="H9" s="67">
        <f>'[6]VIDRIO POR MUNICIPIOS'!H37</f>
        <v>20640</v>
      </c>
      <c r="I9" s="67">
        <f>'[6]VIDRIO POR MUNICIPIOS'!I37</f>
        <v>10400</v>
      </c>
      <c r="J9" s="67">
        <f>'[6]VIDRIO POR MUNICIPIOS'!J37</f>
        <v>11845.808607111605</v>
      </c>
      <c r="K9" s="67">
        <f>'[6]VIDRIO POR MUNICIPIOS'!K37</f>
        <v>11602.193938429718</v>
      </c>
      <c r="L9" s="67">
        <f>'[6]VIDRIO POR MUNICIPIOS'!L37</f>
        <v>8961.3387142541851</v>
      </c>
      <c r="M9" s="67">
        <f>'[6]VIDRIO POR MUNICIPIOS'!M37</f>
        <v>7474.9497115111772</v>
      </c>
      <c r="N9" s="75">
        <f>'[6]VIDRIO POR MUNICIPIOS'!N37</f>
        <v>13244.212199435271</v>
      </c>
      <c r="O9" s="42">
        <f>SUM(C9:N9)</f>
        <v>117670.03984869801</v>
      </c>
      <c r="P9" s="54">
        <f>O9/B9</f>
        <v>13.730459725635708</v>
      </c>
      <c r="Q9" s="55">
        <f>P9/1000</f>
        <v>1.3730459725635708E-2</v>
      </c>
    </row>
    <row r="34" spans="2:13">
      <c r="B34" s="79" t="s">
        <v>15</v>
      </c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21"/>
    </row>
  </sheetData>
  <mergeCells count="7">
    <mergeCell ref="Q5:Q6"/>
    <mergeCell ref="B34:L34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3"/>
  <sheetViews>
    <sheetView tabSelected="1" workbookViewId="0">
      <selection activeCell="C7" sqref="C7:N7"/>
    </sheetView>
  </sheetViews>
  <sheetFormatPr baseColWidth="10" defaultRowHeight="14.4"/>
  <cols>
    <col min="1" max="1" width="7.88671875" customWidth="1"/>
    <col min="2" max="2" width="8.33203125" bestFit="1" customWidth="1"/>
    <col min="3" max="3" width="7.44140625" customWidth="1"/>
    <col min="4" max="5" width="6.6640625" customWidth="1"/>
    <col min="6" max="6" width="7.664062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6640625" customWidth="1"/>
  </cols>
  <sheetData>
    <row r="2" spans="1:17" ht="18">
      <c r="C2" s="78" t="s">
        <v>22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4" spans="1:17" ht="15" thickBot="1"/>
    <row r="5" spans="1:17" ht="16.5" customHeight="1">
      <c r="B5" s="103" t="s">
        <v>1</v>
      </c>
      <c r="C5" s="105" t="s">
        <v>16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99" t="s">
        <v>17</v>
      </c>
      <c r="P5" s="101" t="s">
        <v>0</v>
      </c>
      <c r="Q5" s="97" t="s">
        <v>19</v>
      </c>
    </row>
    <row r="6" spans="1:17" ht="17.100000000000001" customHeight="1" thickBot="1">
      <c r="B6" s="104"/>
      <c r="C6" s="37" t="s">
        <v>2</v>
      </c>
      <c r="D6" s="38" t="s">
        <v>3</v>
      </c>
      <c r="E6" s="39" t="s">
        <v>4</v>
      </c>
      <c r="F6" s="39" t="s">
        <v>5</v>
      </c>
      <c r="G6" s="39" t="s">
        <v>6</v>
      </c>
      <c r="H6" s="39" t="s">
        <v>7</v>
      </c>
      <c r="I6" s="39" t="s">
        <v>8</v>
      </c>
      <c r="J6" s="39" t="s">
        <v>9</v>
      </c>
      <c r="K6" s="39" t="s">
        <v>10</v>
      </c>
      <c r="L6" s="39" t="s">
        <v>11</v>
      </c>
      <c r="M6" s="39" t="s">
        <v>12</v>
      </c>
      <c r="N6" s="38" t="s">
        <v>13</v>
      </c>
      <c r="O6" s="100"/>
      <c r="P6" s="102"/>
      <c r="Q6" s="98"/>
    </row>
    <row r="7" spans="1:17" ht="16.95" customHeight="1">
      <c r="A7" s="35">
        <v>2017</v>
      </c>
      <c r="B7" s="68">
        <v>8511</v>
      </c>
      <c r="C7" s="56">
        <f>'[8]1.2'!E$31</f>
        <v>12947.692307692309</v>
      </c>
      <c r="D7" s="56">
        <f>'[8]1.2'!F$31</f>
        <v>13255.384615384615</v>
      </c>
      <c r="E7" s="56">
        <f>'[8]1.2'!G$31</f>
        <v>13009.23076923077</v>
      </c>
      <c r="F7" s="56">
        <f>'[8]1.2'!H$31</f>
        <v>13944.615384615383</v>
      </c>
      <c r="G7" s="56">
        <f>'[8]1.2'!I$31</f>
        <v>13501.538461538459</v>
      </c>
      <c r="H7" s="56">
        <f>'[8]1.2'!J$31</f>
        <v>17009.23076923077</v>
      </c>
      <c r="I7" s="56">
        <f>'[8]1.2'!K$31</f>
        <v>18756.923076923078</v>
      </c>
      <c r="J7" s="56">
        <f>'[8]1.2'!L$31</f>
        <v>16147.692307692307</v>
      </c>
      <c r="K7" s="56">
        <f>'[8]1.2'!M$31</f>
        <v>16738.461538461539</v>
      </c>
      <c r="L7" s="56">
        <f>'[8]1.2'!N$31</f>
        <v>15410.54726368159</v>
      </c>
      <c r="M7" s="56">
        <f>'[8]1.2'!O$31</f>
        <v>15040.398009950246</v>
      </c>
      <c r="N7" s="56">
        <f>'[8]1.2'!P$31</f>
        <v>14966.153846153846</v>
      </c>
      <c r="O7" s="65">
        <f>SUM(C7:N7)</f>
        <v>180727.8683505549</v>
      </c>
      <c r="P7" s="66">
        <f>O7/B7</f>
        <v>21.23462205975266</v>
      </c>
      <c r="Q7" s="59">
        <f>P7/1000</f>
        <v>2.1234622059752659E-2</v>
      </c>
    </row>
    <row r="8" spans="1:17" ht="16.95" customHeight="1">
      <c r="A8" s="69">
        <v>2016</v>
      </c>
      <c r="B8" s="68">
        <v>8524</v>
      </c>
      <c r="C8" s="56">
        <v>14686</v>
      </c>
      <c r="D8" s="57">
        <v>12258</v>
      </c>
      <c r="E8" s="58">
        <v>15532</v>
      </c>
      <c r="F8" s="58">
        <v>14609</v>
      </c>
      <c r="G8" s="58">
        <v>16025</v>
      </c>
      <c r="H8" s="58">
        <v>15520</v>
      </c>
      <c r="I8" s="58">
        <v>13058</v>
      </c>
      <c r="J8" s="58">
        <v>14794</v>
      </c>
      <c r="K8" s="58">
        <v>14683</v>
      </c>
      <c r="L8" s="58">
        <v>14978</v>
      </c>
      <c r="M8" s="58">
        <v>13686</v>
      </c>
      <c r="N8" s="57">
        <v>13822</v>
      </c>
      <c r="O8" s="65">
        <f>SUM(C8:N8)</f>
        <v>173651</v>
      </c>
      <c r="P8" s="66">
        <f>O8/B8</f>
        <v>20.372008446738619</v>
      </c>
      <c r="Q8" s="59">
        <f>P8/1000</f>
        <v>2.0372008446738619E-2</v>
      </c>
    </row>
    <row r="9" spans="1:17" s="4" customFormat="1" ht="16.95" customHeight="1" thickBot="1">
      <c r="A9" s="36">
        <v>2015</v>
      </c>
      <c r="B9" s="34">
        <v>8570</v>
      </c>
      <c r="C9" s="60">
        <v>14489</v>
      </c>
      <c r="D9" s="61">
        <v>14381</v>
      </c>
      <c r="E9" s="62">
        <v>14659</v>
      </c>
      <c r="F9" s="62">
        <v>13693</v>
      </c>
      <c r="G9" s="62">
        <v>14757</v>
      </c>
      <c r="H9" s="62">
        <v>17687</v>
      </c>
      <c r="I9" s="62">
        <v>17932</v>
      </c>
      <c r="J9" s="62">
        <v>17193</v>
      </c>
      <c r="K9" s="62">
        <v>18057</v>
      </c>
      <c r="L9" s="62">
        <v>17963</v>
      </c>
      <c r="M9" s="62">
        <v>15148</v>
      </c>
      <c r="N9" s="63">
        <v>13574</v>
      </c>
      <c r="O9" s="40">
        <f>SUM(C9:N9)</f>
        <v>189533</v>
      </c>
      <c r="P9" s="64">
        <f>O9/B9</f>
        <v>22.115869311551926</v>
      </c>
      <c r="Q9" s="41">
        <f>P9/1000</f>
        <v>2.2115869311551926E-2</v>
      </c>
    </row>
    <row r="12" spans="1:17">
      <c r="H12" s="11"/>
    </row>
    <row r="33" spans="2:10">
      <c r="B33" s="79" t="s">
        <v>15</v>
      </c>
      <c r="C33" s="79"/>
      <c r="D33" s="79"/>
      <c r="E33" s="79"/>
      <c r="F33" s="79"/>
      <c r="G33" s="79"/>
      <c r="H33" s="79"/>
      <c r="I33" s="79"/>
      <c r="J33" s="79"/>
    </row>
  </sheetData>
  <mergeCells count="7">
    <mergeCell ref="Q5:Q6"/>
    <mergeCell ref="B33:J33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9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